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EA4A34A4-DA69-428F-90CD-12B8A404387E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G12" i="1" l="1"/>
  <c r="G14" i="1" l="1"/>
  <c r="C22" i="1"/>
  <c r="C23" i="1" s="1"/>
  <c r="N12" i="1"/>
  <c r="N14" i="1" s="1"/>
  <c r="C24" i="1" l="1"/>
  <c r="G24" i="1" s="1"/>
  <c r="J17" i="1"/>
  <c r="C17" i="1"/>
  <c r="G17" i="1" s="1"/>
  <c r="G22" i="1"/>
  <c r="G23" i="1"/>
  <c r="C18" i="1" l="1"/>
  <c r="C19" i="1" l="1"/>
  <c r="G19" i="1" s="1"/>
  <c r="G18" i="1"/>
  <c r="G32" i="1" l="1"/>
  <c r="N17" i="1" l="1"/>
  <c r="N19" i="1" l="1"/>
  <c r="N23" i="1" s="1"/>
  <c r="N24" i="1" l="1"/>
  <c r="J27" i="1" l="1"/>
  <c r="N27" i="1" s="1"/>
  <c r="J28" i="1" l="1"/>
  <c r="N28" i="1" s="1"/>
  <c r="J29" i="1" l="1"/>
  <c r="J30" i="1" s="1"/>
  <c r="N30" i="1" s="1"/>
  <c r="N29" i="1" l="1"/>
  <c r="N32" i="1" s="1"/>
  <c r="N7" i="1" s="1"/>
</calcChain>
</file>

<file path=xl/sharedStrings.xml><?xml version="1.0" encoding="utf-8"?>
<sst xmlns="http://schemas.openxmlformats.org/spreadsheetml/2006/main" count="31" uniqueCount="18">
  <si>
    <t>Income tax</t>
  </si>
  <si>
    <t>@</t>
  </si>
  <si>
    <t>SOLE TRADE VS LIMITED COMPANY CALCULATOR 2018/19</t>
  </si>
  <si>
    <t>Estimated annual profit</t>
  </si>
  <si>
    <t>Sole trade</t>
  </si>
  <si>
    <t>Limited</t>
  </si>
  <si>
    <t>Annual profit</t>
  </si>
  <si>
    <t>Profits liable to taxation</t>
  </si>
  <si>
    <t>Corporation tax</t>
  </si>
  <si>
    <t>Total tax</t>
  </si>
  <si>
    <t>Class 4 national insurance</t>
  </si>
  <si>
    <t>Directors salary</t>
  </si>
  <si>
    <t>Dividends available to director</t>
  </si>
  <si>
    <t>Director income</t>
  </si>
  <si>
    <t xml:space="preserve">Salary </t>
  </si>
  <si>
    <t>Dividends</t>
  </si>
  <si>
    <t>Total tax saving by being limited</t>
  </si>
  <si>
    <t>Income tax / dividend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</si>
</sst>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(#,##0.00\)"/>
    <numFmt numFmtId="165" formatCode="0.0%"/>
    <numFmt numFmtId="166" formatCode="#,##0.0;[Red]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0" fillId="0" borderId="0" xfId="0" applyNumberFormat="1" applyBorder="1"/>
    <xf numFmtId="164" fontId="2" fillId="0" borderId="0" xfId="0" applyNumberFormat="1" applyFont="1" applyBorder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4" fontId="0" fillId="0" borderId="7" xfId="0" applyNumberFormat="1" applyBorder="1"/>
    <xf numFmtId="164" fontId="0" fillId="0" borderId="9" xfId="0" applyNumberFormat="1" applyBorder="1"/>
    <xf numFmtId="164" fontId="2" fillId="0" borderId="9" xfId="0" applyNumberFormat="1" applyFont="1" applyBorder="1"/>
    <xf numFmtId="164" fontId="0" fillId="0" borderId="10" xfId="0" applyNumberFormat="1" applyBorder="1"/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2" fillId="2" borderId="8" xfId="0" applyNumberFormat="1" applyFont="1" applyFill="1" applyBorder="1"/>
    <xf numFmtId="164" fontId="2" fillId="3" borderId="1" xfId="0" applyNumberFormat="1" applyFont="1" applyFill="1" applyBorder="1"/>
    <xf numFmtId="0" fontId="0" fillId="0" borderId="5" xfId="0" applyFont="1" applyBorder="1"/>
    <xf numFmtId="164" fontId="0" fillId="0" borderId="9" xfId="0" applyNumberFormat="1" applyFont="1" applyBorder="1"/>
    <xf numFmtId="164" fontId="2" fillId="0" borderId="8" xfId="0" applyNumberFormat="1" applyFont="1" applyBorder="1"/>
    <xf numFmtId="164" fontId="2" fillId="2" borderId="1" xfId="0" applyNumberFormat="1" applyFont="1" applyFill="1" applyBorder="1"/>
    <xf numFmtId="166" fontId="0" fillId="0" borderId="0" xfId="0" applyNumberFormat="1"/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4</xdr:col>
      <xdr:colOff>200025</xdr:colOff>
      <xdr:row>3</xdr:row>
      <xdr:rowOff>122781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E7EAC7-6D38-422D-AB81-673177DE7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704975" cy="751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T57"/>
  <sheetViews>
    <sheetView showGridLines="0" tabSelected="1" workbookViewId="0">
      <selection activeCell="G8" sqref="G8"/>
    </sheetView>
  </sheetViews>
  <sheetFormatPr defaultRowHeight="15" x14ac:dyDescent="0.25"/>
  <cols>
    <col min="1" max="1" width="5.28515625" customWidth="1"/>
    <col min="2" max="2" width="2.7109375" style="1" customWidth="1"/>
    <col min="3" max="3" width="10.7109375" customWidth="1"/>
    <col min="4" max="4" width="5" style="4" customWidth="1"/>
    <col min="5" max="5" width="7.5703125" style="4" customWidth="1"/>
    <col min="7" max="7" width="11.140625" customWidth="1"/>
    <col min="8" max="8" width="5.28515625" customWidth="1"/>
    <col min="9" max="9" width="2.7109375" style="1" customWidth="1"/>
    <col min="10" max="10" width="10.7109375" customWidth="1"/>
    <col min="11" max="11" width="5" style="4" customWidth="1"/>
    <col min="12" max="12" width="7.5703125" style="4" customWidth="1"/>
    <col min="14" max="14" width="11.140625" customWidth="1"/>
    <col min="15" max="15" width="5.28515625" customWidth="1"/>
  </cols>
  <sheetData>
    <row r="3" spans="2:20" ht="26.25" customHeight="1" x14ac:dyDescent="0.25">
      <c r="F3" s="32" t="s">
        <v>2</v>
      </c>
      <c r="G3" s="32"/>
      <c r="H3" s="32"/>
      <c r="I3" s="32"/>
      <c r="J3" s="32"/>
      <c r="K3" s="32"/>
      <c r="L3" s="32"/>
      <c r="M3" s="32"/>
      <c r="N3" s="32"/>
      <c r="O3" s="32"/>
    </row>
    <row r="4" spans="2:20" ht="26.25" customHeight="1" x14ac:dyDescent="0.25">
      <c r="F4" s="32"/>
      <c r="G4" s="32"/>
      <c r="H4" s="32"/>
      <c r="I4" s="32"/>
      <c r="J4" s="32"/>
      <c r="K4" s="32"/>
      <c r="L4" s="32"/>
      <c r="M4" s="32"/>
      <c r="N4" s="32"/>
      <c r="O4" s="32"/>
    </row>
    <row r="6" spans="2:20" ht="15.75" thickBot="1" x14ac:dyDescent="0.3"/>
    <row r="7" spans="2:20" ht="15.75" thickBot="1" x14ac:dyDescent="0.3">
      <c r="B7" s="1" t="s">
        <v>3</v>
      </c>
      <c r="G7" s="26">
        <v>20000</v>
      </c>
      <c r="I7" s="1" t="s">
        <v>16</v>
      </c>
      <c r="N7" s="30">
        <f>+G32-N32</f>
        <v>171.89000000000033</v>
      </c>
    </row>
    <row r="8" spans="2:20" x14ac:dyDescent="0.25">
      <c r="G8" s="2"/>
    </row>
    <row r="9" spans="2:20" x14ac:dyDescent="0.25">
      <c r="G9" s="2"/>
      <c r="N9" s="2"/>
      <c r="S9" s="31"/>
      <c r="T9" s="31"/>
    </row>
    <row r="10" spans="2:20" x14ac:dyDescent="0.25">
      <c r="B10" s="6"/>
      <c r="C10" s="7"/>
      <c r="D10" s="8"/>
      <c r="E10" s="8"/>
      <c r="F10" s="7"/>
      <c r="G10" s="21" t="s">
        <v>4</v>
      </c>
      <c r="I10" s="6"/>
      <c r="J10" s="7"/>
      <c r="K10" s="8"/>
      <c r="L10" s="8"/>
      <c r="M10" s="7"/>
      <c r="N10" s="21" t="s">
        <v>5</v>
      </c>
      <c r="S10" s="31"/>
      <c r="T10" s="31"/>
    </row>
    <row r="11" spans="2:20" x14ac:dyDescent="0.25">
      <c r="B11" s="9"/>
      <c r="C11" s="10"/>
      <c r="D11" s="11"/>
      <c r="E11" s="11"/>
      <c r="F11" s="10"/>
      <c r="G11" s="18"/>
      <c r="I11" s="9"/>
      <c r="J11" s="10"/>
      <c r="K11" s="11"/>
      <c r="L11" s="11"/>
      <c r="M11" s="10"/>
      <c r="N11" s="18"/>
      <c r="S11" s="31"/>
      <c r="T11" s="31"/>
    </row>
    <row r="12" spans="2:20" x14ac:dyDescent="0.25">
      <c r="B12" s="9" t="s">
        <v>6</v>
      </c>
      <c r="C12" s="10"/>
      <c r="D12" s="11"/>
      <c r="E12" s="11"/>
      <c r="F12" s="10"/>
      <c r="G12" s="28">
        <f>+G7</f>
        <v>20000</v>
      </c>
      <c r="I12" s="9" t="s">
        <v>6</v>
      </c>
      <c r="J12" s="10"/>
      <c r="K12" s="11"/>
      <c r="L12" s="12"/>
      <c r="M12" s="10"/>
      <c r="N12" s="28">
        <f>+G12</f>
        <v>20000</v>
      </c>
      <c r="S12" s="31"/>
      <c r="T12" s="31"/>
    </row>
    <row r="13" spans="2:20" x14ac:dyDescent="0.25">
      <c r="B13" s="27"/>
      <c r="C13" s="10"/>
      <c r="D13" s="11"/>
      <c r="E13" s="11"/>
      <c r="F13" s="10"/>
      <c r="G13" s="28"/>
      <c r="I13" s="27"/>
      <c r="J13" s="10" t="s">
        <v>11</v>
      </c>
      <c r="K13" s="11"/>
      <c r="L13" s="11"/>
      <c r="M13" s="10"/>
      <c r="N13" s="28">
        <v>-8400</v>
      </c>
      <c r="S13" s="31"/>
      <c r="T13" s="31"/>
    </row>
    <row r="14" spans="2:20" x14ac:dyDescent="0.25">
      <c r="B14" s="9" t="s">
        <v>7</v>
      </c>
      <c r="C14" s="10"/>
      <c r="D14" s="11"/>
      <c r="E14" s="11"/>
      <c r="F14" s="10"/>
      <c r="G14" s="29">
        <f>SUM(G12:G12)</f>
        <v>20000</v>
      </c>
      <c r="I14" s="9" t="s">
        <v>7</v>
      </c>
      <c r="J14" s="10"/>
      <c r="K14" s="11"/>
      <c r="L14" s="11"/>
      <c r="M14" s="10"/>
      <c r="N14" s="29">
        <f>SUM(N12:N13)</f>
        <v>11600</v>
      </c>
      <c r="S14" s="31"/>
      <c r="T14" s="31"/>
    </row>
    <row r="15" spans="2:20" x14ac:dyDescent="0.25">
      <c r="B15" s="9"/>
      <c r="C15" s="10"/>
      <c r="D15" s="11"/>
      <c r="E15" s="11"/>
      <c r="F15" s="10"/>
      <c r="G15" s="19"/>
      <c r="I15" s="9"/>
      <c r="J15" s="10"/>
      <c r="K15" s="11"/>
      <c r="L15" s="12"/>
      <c r="M15" s="10"/>
      <c r="N15" s="19"/>
      <c r="S15" s="31"/>
      <c r="T15" s="31"/>
    </row>
    <row r="16" spans="2:20" x14ac:dyDescent="0.25">
      <c r="B16" s="9" t="s">
        <v>0</v>
      </c>
      <c r="C16" s="10"/>
      <c r="D16" s="11"/>
      <c r="E16" s="11"/>
      <c r="F16" s="10"/>
      <c r="G16" s="18"/>
      <c r="I16" s="9" t="s">
        <v>8</v>
      </c>
      <c r="J16" s="10"/>
      <c r="K16" s="11"/>
      <c r="L16" s="11"/>
      <c r="M16" s="10"/>
      <c r="N16" s="18"/>
      <c r="S16" s="31"/>
      <c r="T16" s="31"/>
    </row>
    <row r="17" spans="2:20" x14ac:dyDescent="0.25">
      <c r="B17" s="9"/>
      <c r="C17" s="2">
        <f>+IF(G14&lt;11850,G14,11850)</f>
        <v>11850</v>
      </c>
      <c r="D17" s="11" t="s">
        <v>1</v>
      </c>
      <c r="E17" s="12">
        <v>0</v>
      </c>
      <c r="F17" s="10"/>
      <c r="G17" s="18">
        <f>+C17*E17</f>
        <v>0</v>
      </c>
      <c r="I17" s="9"/>
      <c r="J17" s="2">
        <f>+IF(N14&lt;=0,0,N14)</f>
        <v>11600</v>
      </c>
      <c r="K17" s="11" t="s">
        <v>1</v>
      </c>
      <c r="L17" s="12">
        <v>0.19</v>
      </c>
      <c r="M17" s="10"/>
      <c r="N17" s="18">
        <f>+J17*L17</f>
        <v>2204</v>
      </c>
      <c r="S17" s="31"/>
      <c r="T17" s="31"/>
    </row>
    <row r="18" spans="2:20" x14ac:dyDescent="0.25">
      <c r="B18" s="9"/>
      <c r="C18" s="2">
        <f>+IF(G14&gt;=46350,34500,G14-C17)</f>
        <v>8150</v>
      </c>
      <c r="D18" s="11" t="s">
        <v>1</v>
      </c>
      <c r="E18" s="12">
        <v>0.2</v>
      </c>
      <c r="F18" s="10"/>
      <c r="G18" s="18">
        <f>+C18*E18</f>
        <v>1630</v>
      </c>
      <c r="I18" s="9"/>
      <c r="J18" s="10"/>
      <c r="K18" s="11"/>
      <c r="L18" s="12"/>
      <c r="M18" s="10"/>
      <c r="N18" s="19"/>
      <c r="S18" s="31"/>
      <c r="T18" s="31"/>
    </row>
    <row r="19" spans="2:20" x14ac:dyDescent="0.25">
      <c r="B19" s="9"/>
      <c r="C19" s="2">
        <f>+IF(C18=34500,G14-C17-C18,0)</f>
        <v>0</v>
      </c>
      <c r="D19" s="11" t="s">
        <v>1</v>
      </c>
      <c r="E19" s="12">
        <v>0.4</v>
      </c>
      <c r="F19" s="10"/>
      <c r="G19" s="18">
        <f>+C19*E19</f>
        <v>0</v>
      </c>
      <c r="I19" s="9" t="s">
        <v>12</v>
      </c>
      <c r="J19" s="2"/>
      <c r="K19" s="11"/>
      <c r="L19" s="12"/>
      <c r="M19" s="10"/>
      <c r="N19" s="29">
        <f>+N14-N17</f>
        <v>9396</v>
      </c>
      <c r="S19" s="31"/>
      <c r="T19" s="31"/>
    </row>
    <row r="20" spans="2:20" x14ac:dyDescent="0.25">
      <c r="B20" s="9"/>
      <c r="C20" s="2"/>
      <c r="D20" s="11"/>
      <c r="E20" s="12"/>
      <c r="F20" s="10"/>
      <c r="G20" s="18"/>
      <c r="I20" s="9"/>
      <c r="J20" s="2"/>
      <c r="K20" s="11"/>
      <c r="L20" s="12"/>
      <c r="M20" s="10"/>
      <c r="N20" s="18"/>
      <c r="S20" s="31"/>
      <c r="T20" s="31"/>
    </row>
    <row r="21" spans="2:20" x14ac:dyDescent="0.25">
      <c r="B21" s="9" t="s">
        <v>10</v>
      </c>
      <c r="C21" s="10"/>
      <c r="D21" s="11"/>
      <c r="E21" s="11"/>
      <c r="F21" s="10"/>
      <c r="G21" s="18"/>
      <c r="I21" s="9" t="s">
        <v>13</v>
      </c>
      <c r="J21" s="2"/>
      <c r="K21" s="11"/>
      <c r="L21" s="12"/>
      <c r="M21" s="10"/>
      <c r="N21" s="18"/>
      <c r="S21" s="31"/>
      <c r="T21" s="31"/>
    </row>
    <row r="22" spans="2:20" x14ac:dyDescent="0.25">
      <c r="B22" s="9"/>
      <c r="C22" s="2">
        <f>+IF(G12&lt;8424,G12,8424)</f>
        <v>8424</v>
      </c>
      <c r="D22" s="11" t="s">
        <v>1</v>
      </c>
      <c r="E22" s="12">
        <v>0</v>
      </c>
      <c r="F22" s="10"/>
      <c r="G22" s="18">
        <f>+C22*E22</f>
        <v>0</v>
      </c>
      <c r="I22" s="9"/>
      <c r="J22" s="2" t="s">
        <v>14</v>
      </c>
      <c r="K22" s="11"/>
      <c r="L22" s="12"/>
      <c r="M22" s="10"/>
      <c r="N22" s="18">
        <f>-N13</f>
        <v>8400</v>
      </c>
      <c r="S22" s="31"/>
      <c r="T22" s="31"/>
    </row>
    <row r="23" spans="2:20" x14ac:dyDescent="0.25">
      <c r="B23" s="9"/>
      <c r="C23" s="2">
        <f>+IF(G12&gt;=46350,37926,G12-C22)</f>
        <v>11576</v>
      </c>
      <c r="D23" s="11" t="s">
        <v>1</v>
      </c>
      <c r="E23" s="12">
        <v>0.09</v>
      </c>
      <c r="F23" s="10"/>
      <c r="G23" s="18">
        <f>+C23*E23</f>
        <v>1041.8399999999999</v>
      </c>
      <c r="I23" s="9"/>
      <c r="J23" s="2" t="s">
        <v>15</v>
      </c>
      <c r="K23" s="11"/>
      <c r="L23" s="12"/>
      <c r="M23" s="10"/>
      <c r="N23" s="18">
        <f>IF(N19&lt;=0,0,+N19)</f>
        <v>9396</v>
      </c>
      <c r="S23" s="31"/>
      <c r="T23" s="31"/>
    </row>
    <row r="24" spans="2:20" x14ac:dyDescent="0.25">
      <c r="B24" s="9"/>
      <c r="C24" s="2">
        <f>+IF(C23=37926,G12-C22-C23,0)</f>
        <v>0</v>
      </c>
      <c r="D24" s="11" t="s">
        <v>1</v>
      </c>
      <c r="E24" s="12">
        <v>0.02</v>
      </c>
      <c r="F24" s="10"/>
      <c r="G24" s="18">
        <f>+C24*E24</f>
        <v>0</v>
      </c>
      <c r="I24" s="9"/>
      <c r="J24" s="2"/>
      <c r="K24" s="11"/>
      <c r="L24" s="12"/>
      <c r="M24" s="10"/>
      <c r="N24" s="29">
        <f>SUM(N22:N23)</f>
        <v>17796</v>
      </c>
      <c r="S24" s="31"/>
      <c r="T24" s="31"/>
    </row>
    <row r="25" spans="2:20" x14ac:dyDescent="0.25">
      <c r="B25" s="9"/>
      <c r="C25" s="2"/>
      <c r="D25" s="11"/>
      <c r="E25" s="12"/>
      <c r="F25" s="10"/>
      <c r="G25" s="18"/>
      <c r="I25" s="9"/>
      <c r="J25" s="10"/>
      <c r="K25" s="11"/>
      <c r="L25" s="12"/>
      <c r="M25" s="10"/>
      <c r="N25" s="18"/>
      <c r="S25" s="31"/>
      <c r="T25" s="31"/>
    </row>
    <row r="26" spans="2:20" x14ac:dyDescent="0.25">
      <c r="B26" s="9"/>
      <c r="C26" s="10"/>
      <c r="D26" s="11"/>
      <c r="E26" s="11"/>
      <c r="F26" s="10"/>
      <c r="G26" s="18"/>
      <c r="I26" s="9" t="s">
        <v>17</v>
      </c>
      <c r="J26" s="10"/>
      <c r="K26" s="11"/>
      <c r="L26" s="11"/>
      <c r="M26" s="10"/>
      <c r="N26" s="18"/>
      <c r="S26" s="31"/>
      <c r="T26" s="31"/>
    </row>
    <row r="27" spans="2:20" x14ac:dyDescent="0.25">
      <c r="B27" s="9"/>
      <c r="C27" s="10"/>
      <c r="D27" s="11"/>
      <c r="E27" s="11"/>
      <c r="F27" s="10"/>
      <c r="G27" s="18"/>
      <c r="I27" s="9"/>
      <c r="J27" s="2">
        <f>+IF(N24&lt;11850,N24,11850)</f>
        <v>11850</v>
      </c>
      <c r="K27" s="11" t="s">
        <v>1</v>
      </c>
      <c r="L27" s="12">
        <v>0</v>
      </c>
      <c r="M27" s="10"/>
      <c r="N27" s="18">
        <f>+J27*L27</f>
        <v>0</v>
      </c>
      <c r="S27" s="31"/>
      <c r="T27" s="31"/>
    </row>
    <row r="28" spans="2:20" x14ac:dyDescent="0.25">
      <c r="B28" s="9"/>
      <c r="C28" s="10"/>
      <c r="D28" s="11"/>
      <c r="E28" s="11"/>
      <c r="F28" s="10"/>
      <c r="G28" s="18"/>
      <c r="I28" s="9"/>
      <c r="J28" s="2">
        <f>+IF(N24&gt;=13850,2000,N24-J27)</f>
        <v>2000</v>
      </c>
      <c r="K28" s="11" t="s">
        <v>1</v>
      </c>
      <c r="L28" s="12">
        <v>0</v>
      </c>
      <c r="M28" s="10"/>
      <c r="N28" s="18">
        <f>+J28*L28</f>
        <v>0</v>
      </c>
      <c r="S28" s="31"/>
      <c r="T28" s="31"/>
    </row>
    <row r="29" spans="2:20" x14ac:dyDescent="0.25">
      <c r="B29" s="9"/>
      <c r="C29" s="10"/>
      <c r="D29" s="11"/>
      <c r="E29" s="11"/>
      <c r="F29" s="10"/>
      <c r="G29" s="18"/>
      <c r="I29" s="9"/>
      <c r="J29" s="2">
        <f>+IF(N24&gt;=46350,32500,N24-J27-J28)</f>
        <v>3946</v>
      </c>
      <c r="K29" s="11" t="s">
        <v>1</v>
      </c>
      <c r="L29" s="12">
        <v>7.4999999999999997E-2</v>
      </c>
      <c r="M29" s="10"/>
      <c r="N29" s="18">
        <f>+J29*L29</f>
        <v>295.95</v>
      </c>
      <c r="S29" s="31"/>
      <c r="T29" s="31"/>
    </row>
    <row r="30" spans="2:20" x14ac:dyDescent="0.25">
      <c r="B30" s="9"/>
      <c r="C30" s="10"/>
      <c r="D30" s="11"/>
      <c r="E30" s="11"/>
      <c r="F30" s="10"/>
      <c r="G30" s="18"/>
      <c r="I30" s="9"/>
      <c r="J30" s="2">
        <f>+IF(J29=32500,N24-J27-J29-J28,0)</f>
        <v>0</v>
      </c>
      <c r="K30" s="11" t="s">
        <v>1</v>
      </c>
      <c r="L30" s="12">
        <v>0.32500000000000001</v>
      </c>
      <c r="M30" s="10"/>
      <c r="N30" s="18">
        <f>+J30*L30</f>
        <v>0</v>
      </c>
    </row>
    <row r="31" spans="2:20" x14ac:dyDescent="0.25">
      <c r="B31" s="9"/>
      <c r="C31" s="2"/>
      <c r="D31" s="11"/>
      <c r="E31" s="12"/>
      <c r="F31" s="10"/>
      <c r="G31" s="18"/>
      <c r="I31" s="9"/>
      <c r="J31" s="10"/>
      <c r="K31" s="11"/>
      <c r="L31" s="11"/>
      <c r="M31" s="10"/>
      <c r="N31" s="18"/>
    </row>
    <row r="32" spans="2:20" x14ac:dyDescent="0.25">
      <c r="B32" s="22" t="s">
        <v>9</v>
      </c>
      <c r="C32" s="23"/>
      <c r="D32" s="24"/>
      <c r="E32" s="24"/>
      <c r="F32" s="23"/>
      <c r="G32" s="25">
        <f>+SUM(G17:G31)</f>
        <v>2671.84</v>
      </c>
      <c r="I32" s="22" t="s">
        <v>9</v>
      </c>
      <c r="J32" s="23"/>
      <c r="K32" s="24"/>
      <c r="L32" s="24"/>
      <c r="M32" s="23"/>
      <c r="N32" s="25">
        <f>+N29+N17</f>
        <v>2499.9499999999998</v>
      </c>
    </row>
    <row r="33" spans="2:14" x14ac:dyDescent="0.25">
      <c r="B33" s="13"/>
      <c r="C33" s="14"/>
      <c r="D33" s="15"/>
      <c r="E33" s="16"/>
      <c r="F33" s="14"/>
      <c r="G33" s="20"/>
      <c r="I33" s="13"/>
      <c r="J33" s="17"/>
      <c r="K33" s="15"/>
      <c r="L33" s="16"/>
      <c r="M33" s="14"/>
      <c r="N33" s="20"/>
    </row>
    <row r="34" spans="2:14" x14ac:dyDescent="0.25">
      <c r="E34" s="5"/>
      <c r="G34" s="2"/>
      <c r="L34" s="5"/>
      <c r="N34" s="2"/>
    </row>
    <row r="35" spans="2:14" x14ac:dyDescent="0.25">
      <c r="E35" s="5"/>
      <c r="G35" s="2"/>
      <c r="L35" s="5"/>
      <c r="N35" s="2"/>
    </row>
    <row r="36" spans="2:14" x14ac:dyDescent="0.25">
      <c r="L36" s="5"/>
      <c r="N36" s="2"/>
    </row>
    <row r="37" spans="2:14" x14ac:dyDescent="0.25">
      <c r="L37" s="5"/>
      <c r="N37" s="2"/>
    </row>
    <row r="38" spans="2:14" x14ac:dyDescent="0.25">
      <c r="L38" s="5"/>
      <c r="N38" s="2"/>
    </row>
    <row r="39" spans="2:14" x14ac:dyDescent="0.25">
      <c r="L39" s="5"/>
      <c r="N39" s="2"/>
    </row>
    <row r="40" spans="2:14" x14ac:dyDescent="0.25">
      <c r="L40" s="5"/>
      <c r="N40" s="2"/>
    </row>
    <row r="41" spans="2:14" x14ac:dyDescent="0.25">
      <c r="L41" s="5"/>
      <c r="N41" s="2"/>
    </row>
    <row r="42" spans="2:14" x14ac:dyDescent="0.25">
      <c r="L42" s="5"/>
      <c r="N42" s="2"/>
    </row>
    <row r="43" spans="2:14" x14ac:dyDescent="0.25">
      <c r="L43" s="5"/>
      <c r="N43" s="2"/>
    </row>
    <row r="44" spans="2:14" x14ac:dyDescent="0.25">
      <c r="N44" s="2"/>
    </row>
    <row r="45" spans="2:14" x14ac:dyDescent="0.25">
      <c r="J45" s="2"/>
      <c r="L45" s="5"/>
      <c r="N45" s="2"/>
    </row>
    <row r="46" spans="2:14" x14ac:dyDescent="0.25">
      <c r="J46" s="2"/>
      <c r="L46" s="5"/>
      <c r="N46" s="2"/>
    </row>
    <row r="47" spans="2:14" x14ac:dyDescent="0.25">
      <c r="L47" s="5"/>
      <c r="N47" s="2"/>
    </row>
    <row r="48" spans="2:14" x14ac:dyDescent="0.25">
      <c r="N48" s="2"/>
    </row>
    <row r="49" spans="7:14" x14ac:dyDescent="0.25">
      <c r="J49" s="2"/>
      <c r="L49" s="5"/>
      <c r="N49" s="2"/>
    </row>
    <row r="50" spans="7:14" x14ac:dyDescent="0.25">
      <c r="G50" s="2"/>
      <c r="J50" s="2"/>
      <c r="L50" s="5"/>
      <c r="N50" s="2"/>
    </row>
    <row r="51" spans="7:14" x14ac:dyDescent="0.25">
      <c r="G51" s="2"/>
      <c r="J51" s="2"/>
      <c r="L51" s="5"/>
      <c r="N51" s="2"/>
    </row>
    <row r="52" spans="7:14" x14ac:dyDescent="0.25">
      <c r="G52" s="2"/>
      <c r="N52" s="2"/>
    </row>
    <row r="53" spans="7:14" x14ac:dyDescent="0.25">
      <c r="G53" s="2"/>
      <c r="N53" s="3"/>
    </row>
    <row r="54" spans="7:14" x14ac:dyDescent="0.25">
      <c r="N54" s="2"/>
    </row>
    <row r="55" spans="7:14" x14ac:dyDescent="0.25">
      <c r="N55" s="2"/>
    </row>
    <row r="56" spans="7:14" x14ac:dyDescent="0.25">
      <c r="N56" s="2"/>
    </row>
    <row r="57" spans="7:14" x14ac:dyDescent="0.25">
      <c r="N57" s="2"/>
    </row>
  </sheetData>
  <mergeCells count="1">
    <mergeCell ref="F3:O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B7846C6337C64F9FA3C8A13ECAE1CF" ma:contentTypeVersion="6" ma:contentTypeDescription="Create a new document." ma:contentTypeScope="" ma:versionID="c0609d90c1adec50b5ea49ef17a4f6cf">
  <xsd:schema xmlns:xsd="http://www.w3.org/2001/XMLSchema" xmlns:xs="http://www.w3.org/2001/XMLSchema" xmlns:p="http://schemas.microsoft.com/office/2006/metadata/properties" xmlns:ns2="d6bc2cc0-f0f6-4408-ba0c-683f3a05f7ba" targetNamespace="http://schemas.microsoft.com/office/2006/metadata/properties" ma:root="true" ma:fieldsID="3e629617cd6b3ce9ee679e3db40a8389" ns2:_="">
    <xsd:import namespace="d6bc2cc0-f0f6-4408-ba0c-683f3a05f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c2cc0-f0f6-4408-ba0c-683f3a05f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5681D-461C-43C9-BE28-594FB8DA4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c2cc0-f0f6-4408-ba0c-683f3a05f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3B7F34-89F6-482C-8960-22A633D9ABB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6bc2cc0-f0f6-4408-ba0c-683f3a05f7ba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5236A9-1F0D-4A4E-9CDE-9E81B23112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2018-03-19T16:51:13Z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0x01010007B7846C6337C64F9FA3C8A13ECAE1CF</vt:lpwstr>
  </property>
</Properties>
</file>